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CD7F122-D132-4D2C-A447-9219529294AD}" xr6:coauthVersionLast="47" xr6:coauthVersionMax="47" xr10:uidLastSave="{00000000-0000-0000-0000-000000000000}"/>
  <bookViews>
    <workbookView xWindow="-120" yWindow="-120" windowWidth="21840" windowHeight="13140" tabRatio="500" xr2:uid="{00000000-000D-0000-FFFF-FFFF00000000}"/>
  </bookViews>
  <sheets>
    <sheet name="ревизия 2025_2026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4" i="1" l="1"/>
  <c r="F27" i="1"/>
  <c r="F64" i="1"/>
  <c r="F60" i="1"/>
  <c r="B65" i="1"/>
  <c r="F31" i="1"/>
  <c r="F22" i="1"/>
  <c r="F65" i="1" l="1"/>
  <c r="B83" i="1" s="1"/>
  <c r="B87" i="1" l="1"/>
  <c r="B5" i="1" l="1"/>
  <c r="D18" i="1" l="1"/>
  <c r="B3" i="1" l="1"/>
  <c r="D21" i="1" l="1"/>
  <c r="D24" i="1"/>
  <c r="B4" i="1" l="1"/>
  <c r="B2" i="1"/>
  <c r="B9" i="1" l="1"/>
  <c r="D71" i="1" l="1"/>
  <c r="D80" i="1" s="1"/>
  <c r="D85" i="1" l="1"/>
  <c r="B84" i="1" l="1"/>
  <c r="C89" i="1" l="1"/>
  <c r="B85" i="1" l="1"/>
  <c r="C90" i="1" s="1"/>
  <c r="C91" i="1" s="1"/>
</calcChain>
</file>

<file path=xl/sharedStrings.xml><?xml version="1.0" encoding="utf-8"?>
<sst xmlns="http://schemas.openxmlformats.org/spreadsheetml/2006/main" count="125" uniqueCount="97">
  <si>
    <t>Планируемая сумма расходов</t>
  </si>
  <si>
    <t>Аварийный и текущий ремонт</t>
  </si>
  <si>
    <t>Водоснабжение</t>
  </si>
  <si>
    <t>Электроэнергия на насос</t>
  </si>
  <si>
    <t>Убока снега</t>
  </si>
  <si>
    <t>Канавы, опиловка деревьев, вырубка вдоль магистрали</t>
  </si>
  <si>
    <t>Вывоз мусора</t>
  </si>
  <si>
    <t>Административные расходы</t>
  </si>
  <si>
    <t>Фонд заработной платы</t>
  </si>
  <si>
    <t>Налоги (на заработную плату, налог на земли общего пользования, НДС)</t>
  </si>
  <si>
    <t>Услуги банка</t>
  </si>
  <si>
    <t>Обслуживание р/счета</t>
  </si>
  <si>
    <t>Остаток на начало периода</t>
  </si>
  <si>
    <t>Долги за предыдущий период</t>
  </si>
  <si>
    <t>Членские взносы 2025_2026</t>
  </si>
  <si>
    <t>Подключение к сетям СНТ новых садоводов</t>
  </si>
  <si>
    <t>ИТОГО</t>
  </si>
  <si>
    <t>Расходы по смете</t>
  </si>
  <si>
    <t>Статья расходов (план)</t>
  </si>
  <si>
    <t>Статья расходов (факт)</t>
  </si>
  <si>
    <t>Сумма</t>
  </si>
  <si>
    <t>Документы основания для оплаты</t>
  </si>
  <si>
    <t>Показания счетчика</t>
  </si>
  <si>
    <t xml:space="preserve">Окашивание центральных дорог </t>
  </si>
  <si>
    <t>Дороги ремонт и содержание</t>
  </si>
  <si>
    <t>Содержание дорог (вырубка деревьев, окашивание дорог)</t>
  </si>
  <si>
    <t xml:space="preserve">Канавы </t>
  </si>
  <si>
    <t>Оплата телефонной связи</t>
  </si>
  <si>
    <t>Отправка писем</t>
  </si>
  <si>
    <t>Эл. подпись</t>
  </si>
  <si>
    <t>Сайт СНТ</t>
  </si>
  <si>
    <t>Канцелярские расходы</t>
  </si>
  <si>
    <t>Налоги</t>
  </si>
  <si>
    <t>Налоги на заработную плату</t>
  </si>
  <si>
    <t>Земельный налог</t>
  </si>
  <si>
    <t>Водный налог</t>
  </si>
  <si>
    <t>ЭЛЕКТРИЧЕСТВО</t>
  </si>
  <si>
    <t>Счет Мосэнергосбыт</t>
  </si>
  <si>
    <t>Период</t>
  </si>
  <si>
    <t>Оплата топлива</t>
  </si>
  <si>
    <t xml:space="preserve">проверочный остаток </t>
  </si>
  <si>
    <t>Поступления</t>
  </si>
  <si>
    <t>Расход</t>
  </si>
  <si>
    <t>Поступления за период с 01.05.2025 по 30.04.2026</t>
  </si>
  <si>
    <t>Членские взносы 2026_2027</t>
  </si>
  <si>
    <t>Председатель - оклад 21440р</t>
  </si>
  <si>
    <t>Бухгалтер - оклад 20235р</t>
  </si>
  <si>
    <t xml:space="preserve">Дворник - оклад 11460р </t>
  </si>
  <si>
    <t>Сантехник - оклад 14970 (7 мес.)</t>
  </si>
  <si>
    <t>Покупка отфрезерованного материала</t>
  </si>
  <si>
    <t>Членские Книжки</t>
  </si>
  <si>
    <t>Электроэнергия</t>
  </si>
  <si>
    <t>счет №36312 от 30.04.2025</t>
  </si>
  <si>
    <t>счет №47354 от 31.05.2025</t>
  </si>
  <si>
    <t>счет №58376 от 30.06.2025</t>
  </si>
  <si>
    <t>счет №69679 от 31.07.2025</t>
  </si>
  <si>
    <t>счет №81444 от 31.08.2025</t>
  </si>
  <si>
    <t>счет №92611 от 30.09.2025</t>
  </si>
  <si>
    <t>счет №104437 от 31.10.2025</t>
  </si>
  <si>
    <t>счет №115729 от 30.11.2025</t>
  </si>
  <si>
    <t>счет №127481 от 31.12.2025</t>
  </si>
  <si>
    <t>счет №5488 от 31.01.2026</t>
  </si>
  <si>
    <t>счет №16942 от 28.02.2026</t>
  </si>
  <si>
    <t>счет №27297 от 31.03.2026</t>
  </si>
  <si>
    <t>Договор подряда (Хромов В.И)</t>
  </si>
  <si>
    <t>Подсыпка и выравнивание отфрезерованного материала</t>
  </si>
  <si>
    <t>Договор подряда (Козлов А.А.)</t>
  </si>
  <si>
    <t>Договор подряда ( Фролов С.С.)</t>
  </si>
  <si>
    <t>№ 21820425025873 от 12.05.2025</t>
  </si>
  <si>
    <t>№ 21520925015313 от 09.10.2025</t>
  </si>
  <si>
    <t>№ 21521025015341 от 11.11.2025</t>
  </si>
  <si>
    <t>№ 21520825015196 от 09.09.2025</t>
  </si>
  <si>
    <t>№ 21520725015070 от 08.08.2025</t>
  </si>
  <si>
    <t>Погашение задолженности</t>
  </si>
  <si>
    <t>№ 21820125015820 от 10.02.2025 (44991,52 руб) ;                 № 21820325015243 от 09.04.2025 (70561,37 руб); №20070425030312 от 13.05.2025 (1826,82 руб); №20070325458142 от 16.04.2025 (503,95 руб)</t>
  </si>
  <si>
    <t xml:space="preserve">Регистрация Устава </t>
  </si>
  <si>
    <t>Членские книжки</t>
  </si>
  <si>
    <t>Электроснабжение</t>
  </si>
  <si>
    <t>Восстановление СИП, вкл. СИП</t>
  </si>
  <si>
    <t>Договор подряда</t>
  </si>
  <si>
    <t>Мешки, перчатки</t>
  </si>
  <si>
    <t>Зарплата электрика за май</t>
  </si>
  <si>
    <t>Расходы за период с 01.05.2025 по 30.04.2026</t>
  </si>
  <si>
    <t>Остаток денежных средств на 01 мая 2026г.</t>
  </si>
  <si>
    <t>Счетчик</t>
  </si>
  <si>
    <t>Авансовый отчет</t>
  </si>
  <si>
    <t>Клапан</t>
  </si>
  <si>
    <t xml:space="preserve">Сварочные работы </t>
  </si>
  <si>
    <t>Запасные части</t>
  </si>
  <si>
    <t>Фактическая сумма расходов</t>
  </si>
  <si>
    <t>Выписка банка</t>
  </si>
  <si>
    <t>Счет №1-09/2025-6С от 01.09.2025</t>
  </si>
  <si>
    <t>Зарплатная ведомость</t>
  </si>
  <si>
    <t xml:space="preserve">Налоговые начисления </t>
  </si>
  <si>
    <t>Электроэнергия оплаченная из членских взоносов (погашение задолженности)</t>
  </si>
  <si>
    <t>Вознаграждение ревизора (ревизия 2024-2025, контроль предоставления документов по программе консолидации эл.сетей)</t>
  </si>
  <si>
    <t>Расходный ордер №22 от 17.05.2025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</si>
</sst>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р.&quot;"/>
    <numFmt numFmtId="165" formatCode="_-* #,##0.00\ _₽_-;\-* #,##0.00\ _₽_-;_-* \-??\ _₽_-;_-@_-"/>
    <numFmt numFmtId="166" formatCode="#,##0.00&quot; ₽&quot;"/>
    <numFmt numFmtId="168" formatCode="[$-419]mmmm\ yyyy;@"/>
  </numFmts>
  <fonts count="11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1"/>
      <color rgb="FFFF0000"/>
      <name val="Calibri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FF0000"/>
      <name val="Calibri"/>
      <family val="2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DDD9C3"/>
        <bgColor rgb="FFEBF1DE"/>
      </patternFill>
    </fill>
    <fill>
      <patternFill patternType="solid">
        <fgColor rgb="FFEBF1DE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EBF1DE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3" fontId="0" fillId="0" borderId="0" xfId="0" applyNumberFormat="1"/>
    <xf numFmtId="164" fontId="2" fillId="3" borderId="0" xfId="0" applyNumberFormat="1" applyFont="1" applyFill="1"/>
    <xf numFmtId="165" fontId="0" fillId="0" borderId="0" xfId="0" applyNumberFormat="1"/>
    <xf numFmtId="164" fontId="0" fillId="3" borderId="0" xfId="0" applyNumberFormat="1" applyFill="1"/>
    <xf numFmtId="166" fontId="3" fillId="0" borderId="0" xfId="0" applyNumberFormat="1" applyFont="1"/>
    <xf numFmtId="164" fontId="0" fillId="0" borderId="0" xfId="0" applyNumberFormat="1"/>
    <xf numFmtId="164" fontId="0" fillId="0" borderId="0" xfId="0" applyNumberFormat="1" applyAlignment="1">
      <alignment vertical="center"/>
    </xf>
    <xf numFmtId="0" fontId="4" fillId="3" borderId="1" xfId="0" applyFont="1" applyFill="1" applyBorder="1"/>
    <xf numFmtId="164" fontId="5" fillId="3" borderId="1" xfId="0" applyNumberFormat="1" applyFont="1" applyFill="1" applyBorder="1"/>
    <xf numFmtId="0" fontId="5" fillId="3" borderId="1" xfId="0" applyFont="1" applyFill="1" applyBorder="1"/>
    <xf numFmtId="164" fontId="5" fillId="0" borderId="1" xfId="0" applyNumberFormat="1" applyFont="1" applyBorder="1"/>
    <xf numFmtId="3" fontId="4" fillId="0" borderId="1" xfId="0" applyNumberFormat="1" applyFont="1" applyBorder="1" applyAlignment="1">
      <alignment wrapText="1"/>
    </xf>
    <xf numFmtId="164" fontId="5" fillId="0" borderId="1" xfId="0" applyNumberFormat="1" applyFont="1" applyBorder="1" applyAlignment="1">
      <alignment vertical="center"/>
    </xf>
    <xf numFmtId="0" fontId="5" fillId="0" borderId="0" xfId="0" applyFont="1"/>
    <xf numFmtId="3" fontId="5" fillId="0" borderId="1" xfId="0" applyNumberFormat="1" applyFont="1" applyBorder="1"/>
    <xf numFmtId="0" fontId="5" fillId="0" borderId="1" xfId="0" applyFont="1" applyBorder="1" applyAlignment="1">
      <alignment wrapText="1"/>
    </xf>
    <xf numFmtId="3" fontId="5" fillId="2" borderId="1" xfId="0" applyNumberFormat="1" applyFont="1" applyFill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4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168" fontId="5" fillId="0" borderId="1" xfId="0" applyNumberFormat="1" applyFont="1" applyBorder="1" applyAlignment="1">
      <alignment horizontal="left"/>
    </xf>
    <xf numFmtId="3" fontId="5" fillId="0" borderId="0" xfId="0" applyNumberFormat="1" applyFont="1"/>
    <xf numFmtId="3" fontId="5" fillId="4" borderId="0" xfId="0" applyNumberFormat="1" applyFont="1" applyFill="1"/>
    <xf numFmtId="0" fontId="4" fillId="4" borderId="0" xfId="0" applyFont="1" applyFill="1"/>
    <xf numFmtId="3" fontId="6" fillId="5" borderId="0" xfId="0" applyNumberFormat="1" applyFont="1" applyFill="1" applyAlignment="1">
      <alignment horizontal="center"/>
    </xf>
    <xf numFmtId="0" fontId="6" fillId="4" borderId="0" xfId="0" applyFont="1" applyFill="1"/>
    <xf numFmtId="0" fontId="1" fillId="0" borderId="0" xfId="0" applyFont="1" applyAlignment="1">
      <alignment horizontal="right"/>
    </xf>
    <xf numFmtId="164" fontId="2" fillId="0" borderId="0" xfId="0" applyNumberFormat="1" applyFont="1"/>
    <xf numFmtId="0" fontId="0" fillId="0" borderId="0" xfId="0" applyAlignment="1">
      <alignment horizontal="center"/>
    </xf>
    <xf numFmtId="4" fontId="6" fillId="5" borderId="0" xfId="0" applyNumberFormat="1" applyFont="1" applyFill="1" applyAlignment="1">
      <alignment horizontal="center"/>
    </xf>
    <xf numFmtId="4" fontId="6" fillId="4" borderId="0" xfId="0" applyNumberFormat="1" applyFont="1" applyFill="1" applyAlignment="1">
      <alignment horizontal="center"/>
    </xf>
    <xf numFmtId="0" fontId="4" fillId="0" borderId="1" xfId="0" applyFont="1" applyBorder="1"/>
    <xf numFmtId="0" fontId="4" fillId="3" borderId="0" xfId="0" applyFont="1" applyFill="1" applyAlignment="1">
      <alignment horizontal="right"/>
    </xf>
    <xf numFmtId="164" fontId="7" fillId="3" borderId="0" xfId="0" applyNumberFormat="1" applyFont="1" applyFill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3" fontId="5" fillId="0" borderId="1" xfId="0" applyNumberFormat="1" applyFont="1" applyBorder="1" applyAlignment="1">
      <alignment horizontal="left"/>
    </xf>
    <xf numFmtId="4" fontId="0" fillId="0" borderId="0" xfId="0" applyNumberFormat="1"/>
    <xf numFmtId="4" fontId="8" fillId="0" borderId="0" xfId="0" applyNumberFormat="1" applyFont="1" applyAlignment="1">
      <alignment horizontal="left"/>
    </xf>
    <xf numFmtId="0" fontId="0" fillId="0" borderId="0" xfId="0" applyAlignment="1">
      <alignment wrapText="1"/>
    </xf>
    <xf numFmtId="4" fontId="9" fillId="0" borderId="0" xfId="0" applyNumberFormat="1" applyFont="1" applyAlignment="1">
      <alignment horizontal="left"/>
    </xf>
    <xf numFmtId="166" fontId="10" fillId="0" borderId="1" xfId="0" applyNumberFormat="1" applyFont="1" applyBorder="1"/>
    <xf numFmtId="168" fontId="5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3" fontId="5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wrapText="1"/>
    </xf>
    <xf numFmtId="0" fontId="5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/>
    </xf>
    <xf numFmtId="3" fontId="4" fillId="0" borderId="1" xfId="0" applyNumberFormat="1" applyFont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left" wrapText="1"/>
    </xf>
    <xf numFmtId="0" fontId="4" fillId="2" borderId="5" xfId="0" applyFont="1" applyFill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4" fontId="5" fillId="2" borderId="2" xfId="0" applyNumberFormat="1" applyFont="1" applyFill="1" applyBorder="1" applyAlignment="1">
      <alignment horizontal="center" vertical="center"/>
    </xf>
    <xf numFmtId="4" fontId="5" fillId="2" borderId="3" xfId="0" applyNumberFormat="1" applyFont="1" applyFill="1" applyBorder="1" applyAlignment="1">
      <alignment horizontal="center" vertical="center"/>
    </xf>
    <xf numFmtId="4" fontId="5" fillId="2" borderId="4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8" xfId="0" applyBorder="1"/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3" fontId="5" fillId="2" borderId="12" xfId="0" applyNumberFormat="1" applyFont="1" applyFill="1" applyBorder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5" fillId="2" borderId="9" xfId="0" applyNumberFormat="1" applyFont="1" applyFill="1" applyBorder="1" applyAlignment="1">
      <alignment horizontal="center" vertical="center"/>
    </xf>
    <xf numFmtId="3" fontId="5" fillId="2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2" borderId="6" xfId="0" applyFont="1" applyFill="1" applyBorder="1" applyAlignment="1">
      <alignment horizontal="center" wrapText="1"/>
    </xf>
    <xf numFmtId="3" fontId="5" fillId="2" borderId="2" xfId="0" applyNumberFormat="1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0" fillId="0" borderId="3" xfId="0" applyBorder="1"/>
    <xf numFmtId="0" fontId="0" fillId="0" borderId="4" xfId="0" applyBorder="1"/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3" fontId="4" fillId="7" borderId="9" xfId="0" applyNumberFormat="1" applyFont="1" applyFill="1" applyBorder="1" applyAlignment="1">
      <alignment horizontal="center" vertical="center" wrapText="1"/>
    </xf>
    <xf numFmtId="3" fontId="4" fillId="7" borderId="10" xfId="0" applyNumberFormat="1" applyFont="1" applyFill="1" applyBorder="1" applyAlignment="1">
      <alignment horizontal="center" vertical="center" wrapText="1"/>
    </xf>
    <xf numFmtId="3" fontId="4" fillId="7" borderId="1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BF1DE"/>
      <rgbColor rgb="FFCCFFFF"/>
      <rgbColor rgb="FF660066"/>
      <rgbColor rgb="FFFF8080"/>
      <rgbColor rgb="FF0066CC"/>
      <rgbColor rgb="FFDDD9C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"/>
  <sheetViews>
    <sheetView tabSelected="1" topLeftCell="B1" zoomScale="115" zoomScaleNormal="115" workbookViewId="0">
      <selection activeCell="B3" sqref="B3"/>
    </sheetView>
  </sheetViews>
  <sheetFormatPr defaultColWidth="8.7109375" defaultRowHeight="15" x14ac:dyDescent="0.25"/>
  <cols>
    <col min="1" max="1" width="44.7109375" customWidth="1"/>
    <col min="2" max="2" width="19" customWidth="1"/>
    <col min="3" max="3" width="50.7109375" customWidth="1"/>
    <col min="4" max="4" width="22.28515625" style="1" customWidth="1"/>
    <col min="5" max="5" width="44.42578125" style="1" customWidth="1"/>
    <col min="6" max="6" width="17.5703125" customWidth="1"/>
    <col min="7" max="7" width="14.42578125" customWidth="1"/>
  </cols>
  <sheetData>
    <row r="1" spans="1:6" x14ac:dyDescent="0.25">
      <c r="A1" s="8" t="s">
        <v>43</v>
      </c>
      <c r="B1" s="9"/>
      <c r="C1" s="4"/>
    </row>
    <row r="2" spans="1:6" x14ac:dyDescent="0.25">
      <c r="A2" s="10" t="s">
        <v>12</v>
      </c>
      <c r="B2" s="11">
        <f>3437.28+4053.34</f>
        <v>7490.6200000000008</v>
      </c>
      <c r="C2" s="6"/>
    </row>
    <row r="3" spans="1:6" x14ac:dyDescent="0.25">
      <c r="A3" s="12" t="s">
        <v>14</v>
      </c>
      <c r="B3" s="11">
        <f>2083376+833503</f>
        <v>2916879</v>
      </c>
      <c r="C3" s="6"/>
    </row>
    <row r="4" spans="1:6" x14ac:dyDescent="0.25">
      <c r="A4" s="12" t="s">
        <v>13</v>
      </c>
      <c r="B4" s="11">
        <f>463733+193939</f>
        <v>657672</v>
      </c>
      <c r="C4" s="6"/>
    </row>
    <row r="5" spans="1:6" x14ac:dyDescent="0.25">
      <c r="A5" s="12" t="s">
        <v>44</v>
      </c>
      <c r="B5" s="13">
        <f>13700+35156+16800</f>
        <v>65656</v>
      </c>
      <c r="C5" s="7"/>
    </row>
    <row r="6" spans="1:6" ht="30" x14ac:dyDescent="0.25">
      <c r="A6" s="12" t="s">
        <v>15</v>
      </c>
      <c r="B6" s="11">
        <v>5000</v>
      </c>
      <c r="C6" s="6"/>
    </row>
    <row r="7" spans="1:6" x14ac:dyDescent="0.25">
      <c r="A7" s="12" t="s">
        <v>50</v>
      </c>
      <c r="B7" s="11">
        <v>300</v>
      </c>
      <c r="C7" s="6"/>
    </row>
    <row r="8" spans="1:6" x14ac:dyDescent="0.25">
      <c r="A8" s="12" t="s">
        <v>51</v>
      </c>
      <c r="B8" s="11">
        <v>5998</v>
      </c>
      <c r="C8" s="6"/>
    </row>
    <row r="9" spans="1:6" ht="18.75" x14ac:dyDescent="0.3">
      <c r="A9" s="28" t="s">
        <v>16</v>
      </c>
      <c r="B9" s="29">
        <f>SUM(B2:B8)</f>
        <v>3658995.62</v>
      </c>
      <c r="C9" s="29"/>
      <c r="D9" s="29"/>
    </row>
    <row r="10" spans="1:6" ht="18.75" x14ac:dyDescent="0.3">
      <c r="A10" s="28"/>
      <c r="B10" s="29"/>
      <c r="C10" s="29"/>
      <c r="D10" s="29"/>
    </row>
    <row r="11" spans="1:6" ht="30" customHeight="1" x14ac:dyDescent="0.25">
      <c r="A11" s="92" t="s">
        <v>18</v>
      </c>
      <c r="B11" s="90" t="s">
        <v>0</v>
      </c>
      <c r="C11" s="92" t="s">
        <v>19</v>
      </c>
      <c r="D11" s="94" t="s">
        <v>20</v>
      </c>
      <c r="E11" s="94" t="s">
        <v>21</v>
      </c>
      <c r="F11" s="90" t="s">
        <v>89</v>
      </c>
    </row>
    <row r="12" spans="1:6" x14ac:dyDescent="0.25">
      <c r="A12" s="92"/>
      <c r="B12" s="90"/>
      <c r="C12" s="92"/>
      <c r="D12" s="94"/>
      <c r="E12" s="94"/>
      <c r="F12" s="90"/>
    </row>
    <row r="13" spans="1:6" x14ac:dyDescent="0.25">
      <c r="A13" s="58" t="s">
        <v>77</v>
      </c>
      <c r="B13" s="79"/>
      <c r="C13" s="79"/>
      <c r="D13" s="79"/>
      <c r="E13" s="79"/>
      <c r="F13" s="60"/>
    </row>
    <row r="14" spans="1:6" x14ac:dyDescent="0.25">
      <c r="A14" s="102" t="s">
        <v>1</v>
      </c>
      <c r="B14" s="110"/>
      <c r="C14" s="16" t="s">
        <v>78</v>
      </c>
      <c r="D14" s="55">
        <v>15958</v>
      </c>
      <c r="E14" s="55" t="s">
        <v>79</v>
      </c>
      <c r="F14" s="113">
        <v>24458</v>
      </c>
    </row>
    <row r="15" spans="1:6" x14ac:dyDescent="0.25">
      <c r="A15" s="108"/>
      <c r="B15" s="111"/>
      <c r="C15" s="36" t="s">
        <v>81</v>
      </c>
      <c r="D15" s="56">
        <v>7391</v>
      </c>
      <c r="E15" s="54"/>
      <c r="F15" s="114"/>
    </row>
    <row r="16" spans="1:6" x14ac:dyDescent="0.25">
      <c r="A16" s="109"/>
      <c r="B16" s="112"/>
      <c r="C16" s="36" t="s">
        <v>33</v>
      </c>
      <c r="D16" s="56">
        <v>1109</v>
      </c>
      <c r="E16" s="54"/>
      <c r="F16" s="115"/>
    </row>
    <row r="17" spans="1:6" x14ac:dyDescent="0.25">
      <c r="A17" s="58" t="s">
        <v>2</v>
      </c>
      <c r="B17" s="79"/>
      <c r="C17" s="79"/>
      <c r="D17" s="79"/>
      <c r="E17" s="79"/>
      <c r="F17" s="60"/>
    </row>
    <row r="18" spans="1:6" x14ac:dyDescent="0.25">
      <c r="A18" s="105" t="s">
        <v>1</v>
      </c>
      <c r="B18" s="80">
        <v>300000</v>
      </c>
      <c r="C18" s="36" t="s">
        <v>87</v>
      </c>
      <c r="D18" s="18">
        <f>4255+4255+8511+31915+37234</f>
        <v>86170</v>
      </c>
      <c r="E18" s="38" t="s">
        <v>66</v>
      </c>
      <c r="F18" s="80">
        <v>141224</v>
      </c>
    </row>
    <row r="19" spans="1:6" x14ac:dyDescent="0.25">
      <c r="A19" s="106"/>
      <c r="B19" s="81"/>
      <c r="C19" s="36" t="s">
        <v>84</v>
      </c>
      <c r="D19" s="18">
        <v>20033</v>
      </c>
      <c r="E19" s="38" t="s">
        <v>85</v>
      </c>
      <c r="F19" s="81"/>
    </row>
    <row r="20" spans="1:6" x14ac:dyDescent="0.25">
      <c r="A20" s="106"/>
      <c r="B20" s="81"/>
      <c r="C20" s="36" t="s">
        <v>86</v>
      </c>
      <c r="D20" s="18">
        <v>20178</v>
      </c>
      <c r="E20" s="38" t="s">
        <v>85</v>
      </c>
      <c r="F20" s="81"/>
    </row>
    <row r="21" spans="1:6" x14ac:dyDescent="0.25">
      <c r="A21" s="107"/>
      <c r="B21" s="86"/>
      <c r="C21" s="49" t="s">
        <v>88</v>
      </c>
      <c r="D21" s="20">
        <f>115+140+830+3645+1955+8158</f>
        <v>14843</v>
      </c>
      <c r="E21" s="38" t="s">
        <v>85</v>
      </c>
      <c r="F21" s="86"/>
    </row>
    <row r="22" spans="1:6" x14ac:dyDescent="0.25">
      <c r="A22" s="19" t="s">
        <v>3</v>
      </c>
      <c r="B22" s="17">
        <v>180000</v>
      </c>
      <c r="C22" s="19" t="s">
        <v>3</v>
      </c>
      <c r="D22" s="20">
        <v>140145.4</v>
      </c>
      <c r="E22" s="38" t="s">
        <v>22</v>
      </c>
      <c r="F22" s="17">
        <f>D22</f>
        <v>140145.4</v>
      </c>
    </row>
    <row r="23" spans="1:6" x14ac:dyDescent="0.25">
      <c r="A23" s="58" t="s">
        <v>24</v>
      </c>
      <c r="B23" s="79"/>
      <c r="C23" s="79"/>
      <c r="D23" s="79"/>
      <c r="E23" s="79"/>
      <c r="F23" s="60"/>
    </row>
    <row r="24" spans="1:6" x14ac:dyDescent="0.25">
      <c r="A24" s="102" t="s">
        <v>25</v>
      </c>
      <c r="B24" s="80">
        <v>600000</v>
      </c>
      <c r="C24" s="16" t="s">
        <v>23</v>
      </c>
      <c r="D24" s="18">
        <f>31915+31915+31915</f>
        <v>95745</v>
      </c>
      <c r="E24" s="38" t="s">
        <v>66</v>
      </c>
      <c r="F24" s="80">
        <v>623245</v>
      </c>
    </row>
    <row r="25" spans="1:6" x14ac:dyDescent="0.25">
      <c r="A25" s="103"/>
      <c r="B25" s="81"/>
      <c r="C25" s="16" t="s">
        <v>49</v>
      </c>
      <c r="D25" s="18">
        <v>360000</v>
      </c>
      <c r="E25" s="38" t="s">
        <v>85</v>
      </c>
      <c r="F25" s="81"/>
    </row>
    <row r="26" spans="1:6" ht="27.75" customHeight="1" x14ac:dyDescent="0.25">
      <c r="A26" s="104"/>
      <c r="B26" s="82"/>
      <c r="C26" s="16" t="s">
        <v>65</v>
      </c>
      <c r="D26" s="18">
        <v>167500</v>
      </c>
      <c r="E26" s="38" t="s">
        <v>64</v>
      </c>
      <c r="F26" s="82"/>
    </row>
    <row r="27" spans="1:6" x14ac:dyDescent="0.25">
      <c r="A27" s="16" t="s">
        <v>4</v>
      </c>
      <c r="B27" s="17">
        <v>150000</v>
      </c>
      <c r="C27" s="16" t="s">
        <v>4</v>
      </c>
      <c r="D27" s="18">
        <v>248000</v>
      </c>
      <c r="E27" s="38" t="s">
        <v>67</v>
      </c>
      <c r="F27" s="17">
        <f>D27</f>
        <v>248000</v>
      </c>
    </row>
    <row r="28" spans="1:6" x14ac:dyDescent="0.25">
      <c r="A28" s="58" t="s">
        <v>26</v>
      </c>
      <c r="B28" s="59"/>
      <c r="C28" s="59"/>
      <c r="D28" s="59"/>
      <c r="E28" s="59"/>
      <c r="F28" s="60"/>
    </row>
    <row r="29" spans="1:6" ht="29.25" x14ac:dyDescent="0.25">
      <c r="A29" s="16" t="s">
        <v>5</v>
      </c>
      <c r="B29" s="17">
        <v>150000</v>
      </c>
      <c r="C29" s="21"/>
      <c r="D29" s="18"/>
      <c r="E29" s="18"/>
      <c r="F29" s="17">
        <v>0</v>
      </c>
    </row>
    <row r="30" spans="1:6" x14ac:dyDescent="0.25">
      <c r="A30" s="58" t="s">
        <v>6</v>
      </c>
      <c r="B30" s="59"/>
      <c r="C30" s="59"/>
      <c r="D30" s="59"/>
      <c r="E30" s="59"/>
      <c r="F30" s="59"/>
    </row>
    <row r="31" spans="1:6" x14ac:dyDescent="0.25">
      <c r="A31" s="83" t="s">
        <v>6</v>
      </c>
      <c r="B31" s="80">
        <v>950000</v>
      </c>
      <c r="C31" s="22">
        <v>45748</v>
      </c>
      <c r="D31" s="20">
        <v>57186.9</v>
      </c>
      <c r="E31" s="38" t="s">
        <v>52</v>
      </c>
      <c r="F31" s="61">
        <f>SUM(D31:D42)</f>
        <v>753795.59999999986</v>
      </c>
    </row>
    <row r="32" spans="1:6" x14ac:dyDescent="0.25">
      <c r="A32" s="84"/>
      <c r="B32" s="81"/>
      <c r="C32" s="22">
        <v>45778</v>
      </c>
      <c r="D32" s="20">
        <v>57186.9</v>
      </c>
      <c r="E32" s="38" t="s">
        <v>53</v>
      </c>
      <c r="F32" s="62"/>
    </row>
    <row r="33" spans="1:6" x14ac:dyDescent="0.25">
      <c r="A33" s="84"/>
      <c r="B33" s="81"/>
      <c r="C33" s="22">
        <v>45809</v>
      </c>
      <c r="D33" s="20">
        <v>57186.9</v>
      </c>
      <c r="E33" s="38" t="s">
        <v>54</v>
      </c>
      <c r="F33" s="62"/>
    </row>
    <row r="34" spans="1:6" x14ac:dyDescent="0.25">
      <c r="A34" s="84"/>
      <c r="B34" s="81"/>
      <c r="C34" s="22">
        <v>45839</v>
      </c>
      <c r="D34" s="20">
        <v>64335.35</v>
      </c>
      <c r="E34" s="38" t="s">
        <v>55</v>
      </c>
      <c r="F34" s="62"/>
    </row>
    <row r="35" spans="1:6" x14ac:dyDescent="0.25">
      <c r="A35" s="84"/>
      <c r="B35" s="81"/>
      <c r="C35" s="22">
        <v>45870</v>
      </c>
      <c r="D35" s="20">
        <v>64335.35</v>
      </c>
      <c r="E35" s="38" t="s">
        <v>56</v>
      </c>
      <c r="F35" s="62"/>
    </row>
    <row r="36" spans="1:6" x14ac:dyDescent="0.25">
      <c r="A36" s="84"/>
      <c r="B36" s="81"/>
      <c r="C36" s="22">
        <v>45901</v>
      </c>
      <c r="D36" s="20">
        <v>64335.35</v>
      </c>
      <c r="E36" s="38" t="s">
        <v>57</v>
      </c>
      <c r="F36" s="62"/>
    </row>
    <row r="37" spans="1:6" x14ac:dyDescent="0.25">
      <c r="A37" s="84"/>
      <c r="B37" s="81"/>
      <c r="C37" s="22">
        <v>45931</v>
      </c>
      <c r="D37" s="20">
        <v>64335.35</v>
      </c>
      <c r="E37" s="38" t="s">
        <v>58</v>
      </c>
      <c r="F37" s="62"/>
    </row>
    <row r="38" spans="1:6" x14ac:dyDescent="0.25">
      <c r="A38" s="84"/>
      <c r="B38" s="81"/>
      <c r="C38" s="22">
        <v>45962</v>
      </c>
      <c r="D38" s="20">
        <v>64335.35</v>
      </c>
      <c r="E38" s="38" t="s">
        <v>59</v>
      </c>
      <c r="F38" s="62"/>
    </row>
    <row r="39" spans="1:6" x14ac:dyDescent="0.25">
      <c r="A39" s="84"/>
      <c r="B39" s="81"/>
      <c r="C39" s="22">
        <v>45992</v>
      </c>
      <c r="D39" s="20">
        <v>64335.35</v>
      </c>
      <c r="E39" s="38" t="s">
        <v>60</v>
      </c>
      <c r="F39" s="62"/>
    </row>
    <row r="40" spans="1:6" x14ac:dyDescent="0.25">
      <c r="A40" s="84"/>
      <c r="B40" s="81"/>
      <c r="C40" s="22">
        <v>46023</v>
      </c>
      <c r="D40" s="20">
        <v>65407.6</v>
      </c>
      <c r="E40" s="38" t="s">
        <v>61</v>
      </c>
      <c r="F40" s="62"/>
    </row>
    <row r="41" spans="1:6" x14ac:dyDescent="0.25">
      <c r="A41" s="84"/>
      <c r="B41" s="81"/>
      <c r="C41" s="22">
        <v>46054</v>
      </c>
      <c r="D41" s="20">
        <v>65407.6</v>
      </c>
      <c r="E41" s="38" t="s">
        <v>62</v>
      </c>
      <c r="F41" s="62"/>
    </row>
    <row r="42" spans="1:6" x14ac:dyDescent="0.25">
      <c r="A42" s="85"/>
      <c r="B42" s="86"/>
      <c r="C42" s="22">
        <v>46082</v>
      </c>
      <c r="D42" s="20">
        <v>65407.6</v>
      </c>
      <c r="E42" s="38" t="s">
        <v>63</v>
      </c>
      <c r="F42" s="63"/>
    </row>
    <row r="43" spans="1:6" x14ac:dyDescent="0.25">
      <c r="A43" s="58" t="s">
        <v>7</v>
      </c>
      <c r="B43" s="59"/>
      <c r="C43" s="59"/>
      <c r="D43" s="59"/>
      <c r="E43" s="59"/>
      <c r="F43" s="60"/>
    </row>
    <row r="44" spans="1:6" x14ac:dyDescent="0.25">
      <c r="A44" s="67" t="s">
        <v>7</v>
      </c>
      <c r="B44" s="71">
        <v>100000</v>
      </c>
      <c r="C44" s="19" t="s">
        <v>27</v>
      </c>
      <c r="D44" s="53">
        <v>12000</v>
      </c>
      <c r="E44" s="15"/>
      <c r="F44" s="75">
        <f>SUM(D44:D52)+D53</f>
        <v>73167</v>
      </c>
    </row>
    <row r="45" spans="1:6" x14ac:dyDescent="0.25">
      <c r="A45" s="68"/>
      <c r="B45" s="72"/>
      <c r="C45" s="19" t="s">
        <v>39</v>
      </c>
      <c r="D45" s="53">
        <v>15000</v>
      </c>
      <c r="E45" s="15" t="s">
        <v>85</v>
      </c>
      <c r="F45" s="76"/>
    </row>
    <row r="46" spans="1:6" x14ac:dyDescent="0.25">
      <c r="A46" s="68"/>
      <c r="B46" s="72"/>
      <c r="C46" s="19" t="s">
        <v>28</v>
      </c>
      <c r="D46" s="53">
        <v>175</v>
      </c>
      <c r="E46" s="15" t="s">
        <v>85</v>
      </c>
      <c r="F46" s="76"/>
    </row>
    <row r="47" spans="1:6" x14ac:dyDescent="0.25">
      <c r="A47" s="68"/>
      <c r="B47" s="72"/>
      <c r="C47" s="19" t="s">
        <v>75</v>
      </c>
      <c r="D47" s="53">
        <v>6000</v>
      </c>
      <c r="E47" s="15" t="s">
        <v>85</v>
      </c>
      <c r="F47" s="76"/>
    </row>
    <row r="48" spans="1:6" x14ac:dyDescent="0.25">
      <c r="A48" s="68"/>
      <c r="B48" s="72"/>
      <c r="C48" s="19" t="s">
        <v>29</v>
      </c>
      <c r="D48" s="53">
        <v>4880</v>
      </c>
      <c r="E48" s="15" t="s">
        <v>90</v>
      </c>
      <c r="F48" s="76"/>
    </row>
    <row r="49" spans="1:7" x14ac:dyDescent="0.25">
      <c r="A49" s="68"/>
      <c r="B49" s="72"/>
      <c r="C49" s="19" t="s">
        <v>30</v>
      </c>
      <c r="D49" s="53">
        <v>18000</v>
      </c>
      <c r="E49" s="47" t="s">
        <v>91</v>
      </c>
      <c r="F49" s="76"/>
    </row>
    <row r="50" spans="1:7" x14ac:dyDescent="0.25">
      <c r="A50" s="68"/>
      <c r="B50" s="72"/>
      <c r="C50" s="19" t="s">
        <v>76</v>
      </c>
      <c r="D50" s="20">
        <v>862</v>
      </c>
      <c r="E50" s="15" t="s">
        <v>85</v>
      </c>
      <c r="F50" s="76"/>
    </row>
    <row r="51" spans="1:7" x14ac:dyDescent="0.25">
      <c r="A51" s="68"/>
      <c r="B51" s="72"/>
      <c r="C51" s="19" t="s">
        <v>31</v>
      </c>
      <c r="D51" s="20">
        <v>750</v>
      </c>
      <c r="E51" s="15" t="s">
        <v>85</v>
      </c>
      <c r="F51" s="76"/>
    </row>
    <row r="52" spans="1:7" x14ac:dyDescent="0.25">
      <c r="A52" s="69"/>
      <c r="B52" s="73"/>
      <c r="C52" s="22" t="s">
        <v>80</v>
      </c>
      <c r="D52" s="20">
        <v>5500</v>
      </c>
      <c r="E52" s="15" t="s">
        <v>85</v>
      </c>
      <c r="F52" s="77"/>
    </row>
    <row r="53" spans="1:7" ht="43.5" x14ac:dyDescent="0.25">
      <c r="A53" s="70"/>
      <c r="B53" s="74"/>
      <c r="C53" s="57" t="s">
        <v>95</v>
      </c>
      <c r="D53" s="20">
        <v>10000</v>
      </c>
      <c r="E53" s="15" t="s">
        <v>96</v>
      </c>
      <c r="F53" s="78"/>
    </row>
    <row r="54" spans="1:7" x14ac:dyDescent="0.25">
      <c r="A54" s="58" t="s">
        <v>8</v>
      </c>
      <c r="B54" s="59"/>
      <c r="C54" s="59"/>
      <c r="D54" s="59"/>
      <c r="E54" s="59"/>
      <c r="F54" s="60"/>
    </row>
    <row r="55" spans="1:7" x14ac:dyDescent="0.25">
      <c r="A55" s="97" t="s">
        <v>8</v>
      </c>
      <c r="B55" s="80">
        <v>645896</v>
      </c>
      <c r="C55" s="19" t="s">
        <v>45</v>
      </c>
      <c r="D55" s="53">
        <v>223834</v>
      </c>
      <c r="E55" s="15" t="s">
        <v>92</v>
      </c>
      <c r="F55" s="80">
        <v>645896</v>
      </c>
    </row>
    <row r="56" spans="1:7" x14ac:dyDescent="0.25">
      <c r="A56" s="98"/>
      <c r="B56" s="81"/>
      <c r="C56" s="19" t="s">
        <v>46</v>
      </c>
      <c r="D56" s="20">
        <v>211253</v>
      </c>
      <c r="E56" s="15" t="s">
        <v>92</v>
      </c>
      <c r="F56" s="81"/>
    </row>
    <row r="57" spans="1:7" x14ac:dyDescent="0.25">
      <c r="A57" s="98"/>
      <c r="B57" s="81"/>
      <c r="C57" s="19" t="s">
        <v>47</v>
      </c>
      <c r="D57" s="20">
        <v>119642</v>
      </c>
      <c r="E57" s="15" t="s">
        <v>92</v>
      </c>
      <c r="F57" s="81"/>
    </row>
    <row r="58" spans="1:7" x14ac:dyDescent="0.25">
      <c r="A58" s="98"/>
      <c r="B58" s="81"/>
      <c r="C58" s="19" t="s">
        <v>48</v>
      </c>
      <c r="D58" s="20">
        <v>91167</v>
      </c>
      <c r="E58" s="15" t="s">
        <v>92</v>
      </c>
      <c r="F58" s="81"/>
      <c r="G58" s="39"/>
    </row>
    <row r="59" spans="1:7" x14ac:dyDescent="0.25">
      <c r="A59" s="64" t="s">
        <v>32</v>
      </c>
      <c r="B59" s="65"/>
      <c r="C59" s="65"/>
      <c r="D59" s="65"/>
      <c r="E59" s="65"/>
      <c r="F59" s="66"/>
    </row>
    <row r="60" spans="1:7" x14ac:dyDescent="0.25">
      <c r="A60" s="99" t="s">
        <v>9</v>
      </c>
      <c r="B60" s="80">
        <v>520000</v>
      </c>
      <c r="C60" s="19" t="s">
        <v>33</v>
      </c>
      <c r="D60" s="20">
        <v>331548.09000000003</v>
      </c>
      <c r="E60" s="15" t="s">
        <v>93</v>
      </c>
      <c r="F60" s="61">
        <f>SUM(D60:D62)</f>
        <v>519135.92000000004</v>
      </c>
    </row>
    <row r="61" spans="1:7" x14ac:dyDescent="0.25">
      <c r="A61" s="100"/>
      <c r="B61" s="81"/>
      <c r="C61" s="19" t="s">
        <v>34</v>
      </c>
      <c r="D61" s="20">
        <v>183009.83</v>
      </c>
      <c r="E61" s="15" t="s">
        <v>93</v>
      </c>
      <c r="F61" s="62"/>
    </row>
    <row r="62" spans="1:7" x14ac:dyDescent="0.25">
      <c r="A62" s="101"/>
      <c r="B62" s="86"/>
      <c r="C62" s="19" t="s">
        <v>35</v>
      </c>
      <c r="D62" s="20">
        <v>4578</v>
      </c>
      <c r="E62" s="15" t="s">
        <v>93</v>
      </c>
      <c r="F62" s="63"/>
    </row>
    <row r="63" spans="1:7" x14ac:dyDescent="0.25">
      <c r="A63" s="58" t="s">
        <v>10</v>
      </c>
      <c r="B63" s="59"/>
      <c r="C63" s="59"/>
      <c r="D63" s="59"/>
      <c r="E63" s="59"/>
      <c r="F63" s="60"/>
    </row>
    <row r="64" spans="1:7" x14ac:dyDescent="0.25">
      <c r="A64" s="19" t="s">
        <v>11</v>
      </c>
      <c r="B64" s="17">
        <v>35000</v>
      </c>
      <c r="C64" s="19" t="s">
        <v>11</v>
      </c>
      <c r="D64" s="20">
        <v>31880</v>
      </c>
      <c r="E64" s="15"/>
      <c r="F64" s="17">
        <f>D64</f>
        <v>31880</v>
      </c>
    </row>
    <row r="65" spans="1:6" ht="15.75" x14ac:dyDescent="0.25">
      <c r="A65" s="25" t="s">
        <v>16</v>
      </c>
      <c r="B65" s="26">
        <f>B18+B22+B24+B27+B29+B31+B44+B55+B60+B64</f>
        <v>3630896</v>
      </c>
      <c r="C65" s="27"/>
      <c r="D65" s="32"/>
      <c r="E65" s="24"/>
      <c r="F65" s="32">
        <f>F14+F18+F22+F24+F27+F31+F44+F55+F60+F64</f>
        <v>3200946.92</v>
      </c>
    </row>
    <row r="68" spans="1:6" x14ac:dyDescent="0.25">
      <c r="A68" s="95" t="s">
        <v>36</v>
      </c>
      <c r="B68" s="96"/>
      <c r="C68" s="96"/>
      <c r="D68" s="96"/>
      <c r="E68" s="30"/>
    </row>
    <row r="69" spans="1:6" x14ac:dyDescent="0.25">
      <c r="A69" s="87" t="s">
        <v>38</v>
      </c>
      <c r="B69" s="89"/>
      <c r="C69" s="91" t="s">
        <v>37</v>
      </c>
      <c r="D69" s="93" t="s">
        <v>20</v>
      </c>
    </row>
    <row r="70" spans="1:6" x14ac:dyDescent="0.25">
      <c r="A70" s="88"/>
      <c r="B70" s="90"/>
      <c r="C70" s="92"/>
      <c r="D70" s="94"/>
    </row>
    <row r="71" spans="1:6" ht="57" x14ac:dyDescent="0.25">
      <c r="A71" s="50" t="s">
        <v>73</v>
      </c>
      <c r="B71" s="48"/>
      <c r="C71" s="51" t="s">
        <v>74</v>
      </c>
      <c r="D71" s="52">
        <f>44991.52+70561.37+1826.82+503.95</f>
        <v>117883.65999999999</v>
      </c>
    </row>
    <row r="72" spans="1:6" x14ac:dyDescent="0.25">
      <c r="A72" s="22">
        <v>45748</v>
      </c>
      <c r="B72" s="48"/>
      <c r="C72" s="36" t="s">
        <v>68</v>
      </c>
      <c r="D72" s="20">
        <v>93612.53</v>
      </c>
    </row>
    <row r="73" spans="1:6" hidden="1" x14ac:dyDescent="0.25">
      <c r="A73" s="22">
        <v>45778</v>
      </c>
      <c r="B73" s="20"/>
      <c r="C73" s="36"/>
      <c r="D73" s="20"/>
    </row>
    <row r="74" spans="1:6" hidden="1" x14ac:dyDescent="0.25">
      <c r="A74" s="22">
        <v>45809</v>
      </c>
      <c r="B74" s="20"/>
      <c r="C74" s="37"/>
      <c r="D74" s="20"/>
    </row>
    <row r="75" spans="1:6" x14ac:dyDescent="0.25">
      <c r="A75" s="22">
        <v>45839</v>
      </c>
      <c r="B75" s="20"/>
      <c r="C75" s="37" t="s">
        <v>72</v>
      </c>
      <c r="D75" s="20">
        <v>15901.77</v>
      </c>
    </row>
    <row r="76" spans="1:6" x14ac:dyDescent="0.25">
      <c r="A76" s="22">
        <v>45870</v>
      </c>
      <c r="B76" s="20"/>
      <c r="C76" s="37" t="s">
        <v>71</v>
      </c>
      <c r="D76" s="20">
        <v>14059.25</v>
      </c>
    </row>
    <row r="77" spans="1:6" x14ac:dyDescent="0.25">
      <c r="A77" s="22">
        <v>45901</v>
      </c>
      <c r="B77" s="20"/>
      <c r="C77" s="37" t="s">
        <v>69</v>
      </c>
      <c r="D77" s="20">
        <v>13576.74</v>
      </c>
    </row>
    <row r="78" spans="1:6" x14ac:dyDescent="0.25">
      <c r="A78" s="22">
        <v>45931</v>
      </c>
      <c r="B78" s="20"/>
      <c r="C78" s="37" t="s">
        <v>70</v>
      </c>
      <c r="D78" s="20">
        <v>2995.11</v>
      </c>
    </row>
    <row r="79" spans="1:6" x14ac:dyDescent="0.25">
      <c r="A79" s="44"/>
      <c r="B79" s="45"/>
      <c r="C79" s="46"/>
      <c r="D79" s="45"/>
    </row>
    <row r="80" spans="1:6" ht="15.75" x14ac:dyDescent="0.25">
      <c r="A80" s="25" t="s">
        <v>16</v>
      </c>
      <c r="B80" s="31"/>
      <c r="C80" s="27"/>
      <c r="D80" s="32">
        <f>SUM(D71:D78)</f>
        <v>258029.05999999997</v>
      </c>
      <c r="E80" s="23"/>
    </row>
    <row r="82" spans="1:4" x14ac:dyDescent="0.25">
      <c r="A82" s="8" t="s">
        <v>82</v>
      </c>
      <c r="B82" s="9"/>
      <c r="C82" s="4"/>
    </row>
    <row r="83" spans="1:4" x14ac:dyDescent="0.25">
      <c r="A83" s="33" t="s">
        <v>17</v>
      </c>
      <c r="B83" s="11">
        <f>F65</f>
        <v>3200946.92</v>
      </c>
      <c r="C83" s="6"/>
      <c r="D83" s="6"/>
    </row>
    <row r="84" spans="1:4" ht="45" x14ac:dyDescent="0.25">
      <c r="A84" s="21" t="s">
        <v>94</v>
      </c>
      <c r="B84" s="11">
        <f>D80-B80-D22</f>
        <v>117883.65999999997</v>
      </c>
      <c r="C84" s="6"/>
      <c r="D84" s="3"/>
    </row>
    <row r="85" spans="1:4" ht="18.75" x14ac:dyDescent="0.3">
      <c r="A85" s="34" t="s">
        <v>16</v>
      </c>
      <c r="B85" s="35">
        <f>SUM(B83:B84)</f>
        <v>3318830.58</v>
      </c>
      <c r="C85" s="2"/>
      <c r="D85" s="3">
        <f>D83+D84</f>
        <v>0</v>
      </c>
    </row>
    <row r="86" spans="1:4" ht="18.75" x14ac:dyDescent="0.3">
      <c r="A86" s="34"/>
      <c r="B86" s="35"/>
      <c r="C86" s="2"/>
    </row>
    <row r="87" spans="1:4" x14ac:dyDescent="0.25">
      <c r="A87" s="33" t="s">
        <v>83</v>
      </c>
      <c r="B87" s="43">
        <f>38192.28+301972.76</f>
        <v>340165.04000000004</v>
      </c>
      <c r="C87" s="5"/>
    </row>
    <row r="88" spans="1:4" x14ac:dyDescent="0.25">
      <c r="A88" s="14"/>
      <c r="B88" s="14"/>
    </row>
    <row r="89" spans="1:4" ht="15.75" x14ac:dyDescent="0.25">
      <c r="A89" t="s">
        <v>40</v>
      </c>
      <c r="B89" s="39" t="s">
        <v>41</v>
      </c>
      <c r="C89" s="40">
        <f>B9+B80</f>
        <v>3658995.62</v>
      </c>
    </row>
    <row r="90" spans="1:4" ht="15.75" x14ac:dyDescent="0.25">
      <c r="B90" t="s">
        <v>42</v>
      </c>
      <c r="C90" s="40">
        <f>B85</f>
        <v>3318830.58</v>
      </c>
    </row>
    <row r="91" spans="1:4" ht="30" x14ac:dyDescent="0.25">
      <c r="B91" s="41" t="s">
        <v>40</v>
      </c>
      <c r="C91" s="42">
        <f>C89-C90</f>
        <v>340165.04000000004</v>
      </c>
    </row>
  </sheetData>
  <mergeCells count="41">
    <mergeCell ref="A43:F43"/>
    <mergeCell ref="A24:A26"/>
    <mergeCell ref="B24:B26"/>
    <mergeCell ref="A11:A12"/>
    <mergeCell ref="B11:B12"/>
    <mergeCell ref="D11:D12"/>
    <mergeCell ref="E11:E12"/>
    <mergeCell ref="C11:C12"/>
    <mergeCell ref="A18:A21"/>
    <mergeCell ref="B18:B21"/>
    <mergeCell ref="A14:A16"/>
    <mergeCell ref="B14:B16"/>
    <mergeCell ref="F11:F12"/>
    <mergeCell ref="F14:F16"/>
    <mergeCell ref="A13:F13"/>
    <mergeCell ref="F18:F21"/>
    <mergeCell ref="A63:F63"/>
    <mergeCell ref="A55:A58"/>
    <mergeCell ref="B55:B58"/>
    <mergeCell ref="A60:A62"/>
    <mergeCell ref="B60:B62"/>
    <mergeCell ref="F55:F58"/>
    <mergeCell ref="A69:A70"/>
    <mergeCell ref="B69:B70"/>
    <mergeCell ref="C69:C70"/>
    <mergeCell ref="D69:D70"/>
    <mergeCell ref="A68:D68"/>
    <mergeCell ref="A17:F17"/>
    <mergeCell ref="F24:F26"/>
    <mergeCell ref="A23:F23"/>
    <mergeCell ref="A28:F28"/>
    <mergeCell ref="F31:F42"/>
    <mergeCell ref="A30:F30"/>
    <mergeCell ref="A31:A42"/>
    <mergeCell ref="B31:B42"/>
    <mergeCell ref="A54:F54"/>
    <mergeCell ref="F60:F62"/>
    <mergeCell ref="A59:F59"/>
    <mergeCell ref="A44:A53"/>
    <mergeCell ref="B44:B53"/>
    <mergeCell ref="F44:F53"/>
  </mergeCells>
  <pageMargins left="0.179861111111111" right="0.70972222222222203" top="0.74791666666666701" bottom="0.74791666666666701" header="0.511811023622047" footer="0.511811023622047"/>
  <pageSetup paperSize="9" scale="76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ревизия 2025_2026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2023-05-04T20:04:13Z</cp:lastPrinted>
  <dcterms:created xsi:type="dcterms:W3CDTF">2021-04-24T21:42:25Z</dcterms:created>
  <dcterms:modified xsi:type="dcterms:W3CDTF">2026-05-15T09:05:43Z</dcterms:modified>
  <dc:language>ru-RU</dc:language>
</cp:coreProperties>
</file>